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<sst xmlns="http://schemas.openxmlformats.org/spreadsheetml/2006/main" count="48" uniqueCount="45">
  <si>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</si>
  <si>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</si>
  <si>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</si>
  <si>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</si>
  <si>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</si>
  <si>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</si>
  <si>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</si>
  <si>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</si>
  <si>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</si>
  <si>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</si>
  <si>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</si>
  <si>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</si>
  <si>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</si>
  <si>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</si>
  <si>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</si>
  <si>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</si>
  <si>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</si>
  <si>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</si>
  <si>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</si>
  <si>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</si>
  <si>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</si>
  <si>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</si>
  <si>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</si>
  <si>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</si>
  <si>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</si>
  <si>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</si>
  <si>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</si>
  <si>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</si>
  <si>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</si>
  <si>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</si>
  <si>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</si>
  <si>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</si>
  <si>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</si>
  <si>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</si>
  <si>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</si>
  <si>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</si>
  <si>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</si>
  <si>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</si>
  <si>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</si>
  <si>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</si>
  <si>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</si>
  <si>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</si>
  <si>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</si>
  <si>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27.11.2014</t>
  </si>
  <si>
    <t>Касові видатки станом на 27.11.2014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</si>
</sst>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0" xfId="54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4.686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533.6880000000001</v>
          </cell>
        </row>
      </sheetData>
      <sheetData sheetId="7">
        <row r="10">
          <cell r="C10">
            <v>1936.3666099999998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5"/>
      <c r="B1" s="75"/>
      <c r="C1" s="75"/>
      <c r="D1" s="75"/>
      <c r="E1" s="75"/>
      <c r="F1" s="75"/>
    </row>
    <row r="2" spans="1:6" ht="39" customHeight="1">
      <c r="A2" s="78" t="s">
        <v>36</v>
      </c>
      <c r="B2" s="78"/>
      <c r="C2" s="78"/>
      <c r="D2" s="78"/>
      <c r="E2" s="78"/>
      <c r="F2" s="78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7" t="s">
        <v>0</v>
      </c>
      <c r="B4" s="87" t="s">
        <v>14</v>
      </c>
      <c r="C4" s="88" t="s">
        <v>37</v>
      </c>
      <c r="D4" s="62" t="s">
        <v>43</v>
      </c>
      <c r="E4" s="85" t="s">
        <v>44</v>
      </c>
      <c r="F4" s="85" t="s">
        <v>35</v>
      </c>
    </row>
    <row r="5" spans="1:6" s="6" customFormat="1" ht="21" customHeight="1" hidden="1">
      <c r="A5" s="87"/>
      <c r="B5" s="87"/>
      <c r="C5" s="88"/>
      <c r="D5" s="8"/>
      <c r="E5" s="85"/>
      <c r="F5" s="85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6" ht="32.25" customHeight="1">
      <c r="A7" s="86" t="s">
        <v>15</v>
      </c>
      <c r="B7" s="86"/>
      <c r="C7" s="86"/>
      <c r="D7" s="12"/>
      <c r="E7" s="65"/>
      <c r="F7" s="66"/>
    </row>
    <row r="8" spans="1:6" ht="37.5">
      <c r="A8" s="10"/>
      <c r="B8" s="11" t="s">
        <v>38</v>
      </c>
      <c r="C8" s="12">
        <v>3671.5</v>
      </c>
      <c r="D8" s="12">
        <v>1470.8701</v>
      </c>
      <c r="E8" s="12"/>
      <c r="F8" s="14">
        <f>D8/C8</f>
        <v>0.4006183031458532</v>
      </c>
    </row>
    <row r="9" spans="1:6" ht="57" customHeight="1">
      <c r="A9" s="10"/>
      <c r="B9" s="11" t="s">
        <v>39</v>
      </c>
      <c r="C9" s="12">
        <v>268.1</v>
      </c>
      <c r="D9" s="12">
        <v>284.8121</v>
      </c>
      <c r="E9" s="12"/>
      <c r="F9" s="14">
        <f>D9/C9</f>
        <v>1.0623353226408054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13573.6822</v>
      </c>
      <c r="E11" s="17"/>
      <c r="F11" s="18">
        <f>D11/C11</f>
        <v>0.7839895919970428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13573.6822</v>
      </c>
      <c r="E17" s="34"/>
      <c r="F17" s="35">
        <f t="shared" si="0"/>
        <v>0.46147215870036684</v>
      </c>
    </row>
    <row r="18" spans="1:6" s="36" customFormat="1" ht="18.75">
      <c r="A18" s="59"/>
      <c r="B18" s="37" t="s">
        <v>31</v>
      </c>
      <c r="C18" s="60"/>
      <c r="D18" s="60">
        <f>D19+D20</f>
        <v>18445.23852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C15-C16+D8+D9-D25-D27-D28-D29-D30-D31-D35-D37-'[1]зведена'!G17</f>
        <v>3436.0066099999985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15009.231909999999</v>
      </c>
      <c r="E20" s="28"/>
      <c r="F20" s="38"/>
    </row>
    <row r="21" spans="1:6" s="36" customFormat="1" ht="36.75" customHeight="1">
      <c r="A21" s="79" t="s">
        <v>21</v>
      </c>
      <c r="B21" s="80"/>
      <c r="C21" s="80"/>
      <c r="D21" s="80"/>
      <c r="E21" s="80"/>
      <c r="F21" s="81"/>
    </row>
    <row r="22" spans="1:6" s="36" customFormat="1" ht="25.5" customHeight="1">
      <c r="A22" s="82" t="s">
        <v>22</v>
      </c>
      <c r="B22" s="83"/>
      <c r="C22" s="83"/>
      <c r="D22" s="83"/>
      <c r="E22" s="83"/>
      <c r="F22" s="84"/>
    </row>
    <row r="23" spans="1:10" ht="37.5" customHeight="1">
      <c r="A23" s="40">
        <v>1</v>
      </c>
      <c r="B23" s="41" t="s">
        <v>23</v>
      </c>
      <c r="C23" s="71">
        <f>C24+C34</f>
        <v>24758.15625</v>
      </c>
      <c r="D23" s="71">
        <f>D24+D34</f>
        <v>6635.82993</v>
      </c>
      <c r="E23" s="71">
        <f>E24+E34</f>
        <v>6047.35587</v>
      </c>
      <c r="F23" s="18">
        <f>D23/C23</f>
        <v>0.2680260138514959</v>
      </c>
      <c r="G23" s="89"/>
      <c r="H23" s="89"/>
      <c r="I23" s="89"/>
      <c r="J23" s="89"/>
    </row>
    <row r="24" spans="1:6" ht="18.75">
      <c r="A24" s="43" t="s">
        <v>9</v>
      </c>
      <c r="B24" s="44" t="s">
        <v>12</v>
      </c>
      <c r="C24" s="72">
        <f>C25+C26+C27+C28+C29+C30+C31</f>
        <v>10632.38614</v>
      </c>
      <c r="D24" s="72">
        <f>D25+D26+D27+D28+D29+D30+D31</f>
        <v>4640.12157</v>
      </c>
      <c r="E24" s="70">
        <f>SUM(E25:E31)</f>
        <v>4153.950510000001</v>
      </c>
      <c r="F24" s="38">
        <f>D24/C24</f>
        <v>0.43641394404812317</v>
      </c>
    </row>
    <row r="25" spans="1:6" ht="37.5">
      <c r="A25" s="43"/>
      <c r="B25" s="1" t="s">
        <v>1</v>
      </c>
      <c r="C25" s="69">
        <f>939.6+1000+500+682.8027</f>
        <v>3122.4026999999996</v>
      </c>
      <c r="D25" s="69">
        <f>'[1]ЧЕЛУАШ'!C10</f>
        <v>1936.3666099999998</v>
      </c>
      <c r="E25" s="69">
        <f>1767.01979+21.26376</f>
        <v>1788.28355</v>
      </c>
      <c r="F25" s="38">
        <f>D25/C25</f>
        <v>0.6201527464730927</v>
      </c>
    </row>
    <row r="26" spans="1:6" ht="56.25">
      <c r="A26" s="43"/>
      <c r="B26" s="1" t="s">
        <v>2</v>
      </c>
      <c r="C26" s="69">
        <f>3528.3-0.1+767.26863+734.7</f>
        <v>5030.16863</v>
      </c>
      <c r="D26" s="69">
        <f>'[1]перелік об. по субв'!J7</f>
        <v>2290.69217</v>
      </c>
      <c r="E26" s="69">
        <f>4.70537+263.3172+97.0644+152.734+265.484+462.9912+76.9284+60.6156+568.764</f>
        <v>1952.60417</v>
      </c>
      <c r="F26" s="38">
        <f>D26/C26</f>
        <v>0.45539073110556927</v>
      </c>
    </row>
    <row r="27" spans="1:6" ht="18.75">
      <c r="A27" s="43"/>
      <c r="B27" s="1" t="s">
        <v>3</v>
      </c>
      <c r="C27" s="73">
        <f>95.1027+595.1027-500-95.1027</f>
        <v>95.10270000000006</v>
      </c>
      <c r="D27" s="69">
        <f>95.1027+9.89184-9.89184</f>
        <v>95.1027</v>
      </c>
      <c r="E27" s="69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3">
        <f>1484+516</f>
        <v>2000</v>
      </c>
      <c r="D28" s="69"/>
      <c r="E28" s="69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3">
        <f>1103.7-1103.7</f>
        <v>0</v>
      </c>
      <c r="D29" s="69"/>
      <c r="E29" s="69"/>
      <c r="F29" s="38"/>
    </row>
    <row r="30" spans="1:6" ht="18.75">
      <c r="A30" s="43"/>
      <c r="B30" s="1" t="s">
        <v>6</v>
      </c>
      <c r="C30" s="73">
        <v>334.71211</v>
      </c>
      <c r="D30" s="69">
        <f>49.8816+19.4784+33.4692+61.7088+27.288+60.4736+35.18265+20.586</f>
        <v>308.06825000000003</v>
      </c>
      <c r="E30" s="69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9">
        <v>50</v>
      </c>
      <c r="D31" s="69">
        <f>9.89184</f>
        <v>9.89184</v>
      </c>
      <c r="E31" s="69">
        <f>9.89184</f>
        <v>9.89184</v>
      </c>
      <c r="F31" s="38">
        <f>D31/C31</f>
        <v>0.1978368</v>
      </c>
    </row>
    <row r="32" spans="1:6" ht="18.75" hidden="1">
      <c r="A32" s="43"/>
      <c r="B32" s="1"/>
      <c r="C32" s="73"/>
      <c r="D32" s="69">
        <v>0</v>
      </c>
      <c r="E32" s="74"/>
      <c r="F32" s="38" t="e">
        <f t="shared" si="1"/>
        <v>#DIV/0!</v>
      </c>
    </row>
    <row r="33" spans="1:6" ht="18.75" hidden="1">
      <c r="A33" s="43"/>
      <c r="B33" s="1"/>
      <c r="C33" s="73"/>
      <c r="D33" s="69">
        <v>0</v>
      </c>
      <c r="E33" s="74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72">
        <f>C35+C36+C37+C38</f>
        <v>14125.770110000001</v>
      </c>
      <c r="D34" s="70">
        <f>D35+D36+D37+D38</f>
        <v>1995.7083599999996</v>
      </c>
      <c r="E34" s="70">
        <f>SUM(E35:E38)</f>
        <v>1893.4053599999997</v>
      </c>
      <c r="F34" s="48">
        <f t="shared" si="1"/>
        <v>0.14128138462250533</v>
      </c>
    </row>
    <row r="35" spans="1:6" ht="18.75">
      <c r="A35" s="43"/>
      <c r="B35" s="2" t="s">
        <v>24</v>
      </c>
      <c r="C35" s="73">
        <f>3000-1000-95.1027</f>
        <v>1904.8973</v>
      </c>
      <c r="D35" s="69">
        <f>640</f>
        <v>640</v>
      </c>
      <c r="E35" s="69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3">
        <f>7497.4+0.1+1613.6</f>
        <v>9111.1</v>
      </c>
      <c r="D36" s="69"/>
      <c r="E36" s="74"/>
      <c r="F36" s="38">
        <f t="shared" si="1"/>
        <v>0</v>
      </c>
    </row>
    <row r="37" spans="1:6" ht="18.75">
      <c r="A37" s="43"/>
      <c r="B37" s="2" t="s">
        <v>26</v>
      </c>
      <c r="C37" s="69">
        <v>675</v>
      </c>
      <c r="D37" s="69">
        <f>65+2.658+23.4+11.8+96+53.417</f>
        <v>252.275</v>
      </c>
      <c r="E37" s="69">
        <f>65+2.658+87</f>
        <v>154.65800000000002</v>
      </c>
      <c r="F37" s="38">
        <f t="shared" si="1"/>
        <v>0.37374074074074076</v>
      </c>
    </row>
    <row r="38" spans="1:6" ht="37.5">
      <c r="A38" s="43"/>
      <c r="B38" s="2" t="s">
        <v>42</v>
      </c>
      <c r="C38" s="69">
        <v>2434.77281</v>
      </c>
      <c r="D38" s="69">
        <f>'[1]перелік об. по субв'!J64+'[1]зведена'!G17</f>
        <v>1103.4333599999998</v>
      </c>
      <c r="E38" s="69">
        <f>'[1]перелік об. по субв'!J64</f>
        <v>1098.7473599999998</v>
      </c>
      <c r="F38" s="38">
        <f t="shared" si="1"/>
        <v>0.4531976681635441</v>
      </c>
    </row>
    <row r="39" spans="1:6" s="36" customFormat="1" ht="27.75" customHeight="1">
      <c r="A39" s="82" t="s">
        <v>41</v>
      </c>
      <c r="B39" s="83"/>
      <c r="C39" s="83"/>
      <c r="D39" s="83"/>
      <c r="E39" s="83"/>
      <c r="F39" s="84"/>
    </row>
    <row r="40" spans="1:10" ht="37.5" customHeight="1">
      <c r="A40" s="40">
        <v>2</v>
      </c>
      <c r="B40" s="41" t="s">
        <v>23</v>
      </c>
      <c r="C40" s="17">
        <f>C41</f>
        <v>4655.714</v>
      </c>
      <c r="D40" s="42">
        <f>D41</f>
        <v>592.8840000000001</v>
      </c>
      <c r="E40" s="42">
        <f>E41</f>
        <v>250.53264000000001</v>
      </c>
      <c r="F40" s="18">
        <f t="shared" si="1"/>
        <v>0.12734545120254384</v>
      </c>
      <c r="G40" s="89"/>
      <c r="H40" s="89"/>
      <c r="I40" s="89"/>
      <c r="J40" s="89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592.8840000000001</v>
      </c>
      <c r="E41" s="45">
        <f>E42+E43</f>
        <v>250.53264000000001</v>
      </c>
      <c r="F41" s="14">
        <f t="shared" si="1"/>
        <v>0.12734545120254384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533.6880000000001</v>
      </c>
      <c r="E43" s="46">
        <f>101.5188+85.40424+63.6096</f>
        <v>250.53264000000001</v>
      </c>
      <c r="F43" s="14">
        <f t="shared" si="1"/>
        <v>0.12855729551956793</v>
      </c>
    </row>
    <row r="44" spans="1:6" s="36" customFormat="1" ht="18.75" hidden="1">
      <c r="A44" s="49"/>
      <c r="B44" s="49"/>
      <c r="C44" s="49"/>
      <c r="D44" s="45">
        <f>D45+D46</f>
        <v>14457.42786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7228.71393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7228.71393</v>
      </c>
      <c r="E46" s="53">
        <f>E40+E23</f>
        <v>6297.888510000001</v>
      </c>
      <c r="F46" s="18">
        <f t="shared" si="1"/>
        <v>0.24575868012472787</v>
      </c>
    </row>
    <row r="47" spans="1:6" ht="21" customHeight="1">
      <c r="A47" s="77" t="s">
        <v>29</v>
      </c>
      <c r="B47" s="77"/>
      <c r="C47" s="77"/>
      <c r="D47" s="54"/>
      <c r="E47" s="54"/>
      <c r="F47" s="54"/>
    </row>
    <row r="48" spans="1:6" ht="18.75">
      <c r="A48" s="76" t="s">
        <v>30</v>
      </c>
      <c r="B48" s="76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G23:J23"/>
    <mergeCell ref="G40:J40"/>
    <mergeCell ref="A4:A5"/>
    <mergeCell ref="B4:B5"/>
    <mergeCell ref="C4:C5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E4:E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2014-11-27T15:00:24Z</dcterms:modified>
  <cp:category/>
  <cp:version/>
  <cp:contentType/>
  <cp:contentStatus/>
</cp:coreProperties>
</file>